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53222"/>
  <mc:AlternateContent xmlns:mc="http://schemas.openxmlformats.org/markup-compatibility/2006">
    <mc:Choice Requires="x15">
      <x15ac:absPath xmlns:x15ac="http://schemas.microsoft.com/office/spreadsheetml/2010/11/ac" url="C:\VNP\Herzieningswet\Website\"/>
    </mc:Choice>
  </mc:AlternateContent>
  <bookViews>
    <workbookView xWindow="0" yWindow="0" windowWidth="20490" windowHeight="8640"/>
  </bookViews>
  <sheets>
    <sheet name="Berekening overcompensatie"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5" i="1" l="1"/>
  <c r="C17" i="1"/>
  <c r="C38" i="1" s="1"/>
  <c r="C32" i="1"/>
  <c r="C13" i="1"/>
  <c r="C6" i="1"/>
  <c r="C9" i="1" s="1"/>
  <c r="C44" i="1" s="1"/>
  <c r="C39" i="1" l="1"/>
  <c r="C40" i="1" s="1"/>
  <c r="C41" i="1" s="1"/>
  <c r="C43" i="1" s="1"/>
  <c r="C47" i="1" s="1"/>
  <c r="C31" i="1"/>
  <c r="C25" i="1"/>
  <c r="C26" i="1" s="1"/>
  <c r="C27" i="1" l="1"/>
  <c r="C28" i="1" s="1"/>
  <c r="C30" i="1" s="1"/>
  <c r="C34" i="1" s="1"/>
</calcChain>
</file>

<file path=xl/comments1.xml><?xml version="1.0" encoding="utf-8"?>
<comments xmlns="http://schemas.openxmlformats.org/spreadsheetml/2006/main">
  <authors>
    <author>Erwin Beltman</author>
  </authors>
  <commentList>
    <comment ref="B4" authorId="0" shapeId="0">
      <text>
        <r>
          <rPr>
            <sz val="9"/>
            <color indexed="81"/>
            <rFont val="Tahoma"/>
            <family val="2"/>
          </rPr>
          <t>Leningen die de toegelaten instelling op 31 december van dat jaar in portefeuille had met gebruikmaking van de borgingsvoorziening, of van borgstelling daarvan door overheden</t>
        </r>
      </text>
    </comment>
    <comment ref="B6" authorId="0" shapeId="0">
      <text>
        <r>
          <rPr>
            <sz val="9"/>
            <color indexed="81"/>
            <rFont val="Tahoma"/>
            <family val="2"/>
          </rPr>
          <t>0,7% x Leningen met borgstelling</t>
        </r>
      </text>
    </comment>
    <comment ref="B7" authorId="0" shapeId="0">
      <text>
        <r>
          <rPr>
            <sz val="9"/>
            <color indexed="81"/>
            <rFont val="Tahoma"/>
            <family val="2"/>
          </rPr>
          <t>De in dat jaar door de toegelaten instelling ontvangen subsidies als bedoeld in artikel 57, eerste lid</t>
        </r>
      </text>
    </comment>
    <comment ref="B8" authorId="0" shapeId="0">
      <text>
        <r>
          <rPr>
            <sz val="9"/>
            <color indexed="81"/>
            <rFont val="Tahoma"/>
            <family val="2"/>
          </rPr>
          <t>Het in dat jaar door de toegelaten instelling genoten voordeel uit het verwerven van grond ten behoeve van het verrichten van werkzaamheden die behoren tot de diensten van algemeen economisch belang tegen een prijs die ligt beneden de marktwaarde van die grond op het tijdstip van die verwerving.</t>
        </r>
      </text>
    </comment>
    <comment ref="B11" authorId="0" shapeId="0">
      <text>
        <r>
          <rPr>
            <sz val="9"/>
            <color indexed="81"/>
            <rFont val="Tahoma"/>
            <family val="2"/>
          </rPr>
          <t>Het netto kasstroomsaldo uit exploitatie in het betrokken boekjaar van de
onroerende zaken in eigendom van de toegelaten instelling, die verband houden met haar
werkzaamheden die behoren tot de diensten van algemeen economisch belang, voor de afdracht
van de verschuldigde vennootschapsbelasting, bedoeld in artikel 1 van de Wet op de
vennootschapsbelasting 1969</t>
        </r>
      </text>
    </comment>
    <comment ref="B12" authorId="0" shapeId="0">
      <text>
        <r>
          <rPr>
            <sz val="9"/>
            <color indexed="81"/>
            <rFont val="Tahoma"/>
            <family val="2"/>
          </rPr>
          <t>Saldo van rentelasten, rentebaten, schenkingen en baten en
lasten uit deelnemingen, beleggingen en liquiditeiten</t>
        </r>
      </text>
    </comment>
    <comment ref="B13" authorId="0" shapeId="0">
      <text>
        <r>
          <rPr>
            <sz val="9"/>
            <color indexed="81"/>
            <rFont val="Tahoma"/>
            <family val="2"/>
          </rPr>
          <t>Netto kasstroom uit exploitatie DAEB geschoond voor rentelasten, rentebaten, schenkingen en baten en
lasten uit deelnemingen, beleggingen en liquiditeiten</t>
        </r>
      </text>
    </comment>
    <comment ref="B15" authorId="0" shapeId="0">
      <text>
        <r>
          <rPr>
            <sz val="9"/>
            <color indexed="81"/>
            <rFont val="Tahoma"/>
            <family val="2"/>
          </rPr>
          <t>De winst in het betrokken boekjaar uit exploitatie en herwaardering van de onroerende zaken in eigendom van de toegelaten instelling, die verband houden met haar werkzaamheden die behoren tot de diensten van algemeen economisch belang, voor de afdracht van de verschuldigde vennootschapsbelasting, bedoeld in artikel 1 van de Wet op de vennootschapsbelasting 1969</t>
        </r>
      </text>
    </comment>
    <comment ref="B16" authorId="0" shapeId="0">
      <text>
        <r>
          <rPr>
            <sz val="9"/>
            <color indexed="81"/>
            <rFont val="Tahoma"/>
            <family val="2"/>
          </rPr>
          <t>Saldo rentelasten, rentebaten, schenkingen en baten en lasten uit deelneming, beleggingen en liquiditeiten</t>
        </r>
      </text>
    </comment>
    <comment ref="B19" authorId="0" shapeId="0">
      <text>
        <r>
          <rPr>
            <sz val="9"/>
            <color indexed="81"/>
            <rFont val="Tahoma"/>
            <family val="2"/>
          </rPr>
          <t>De waarde op 31 december van het betrokken boekjaar van de onroerende zaken in eigendom van de toegelaten instelling, die verband houden met haar werkzaamheden die behoren tot de diensten van algemeen economisch belang</t>
        </r>
      </text>
    </comment>
    <comment ref="B20" authorId="0" shapeId="0">
      <text>
        <r>
          <rPr>
            <sz val="9"/>
            <color indexed="81"/>
            <rFont val="Tahoma"/>
            <family val="2"/>
          </rPr>
          <t>Het in een perunage uitgedrukte directe rendement op woningen in het betrokken boekjaar
als blijkend uit de IPD Nederlandse jaar Vastgoedindex met betrekking tot dat rendement</t>
        </r>
      </text>
    </comment>
    <comment ref="B21" authorId="0" shapeId="0">
      <text>
        <r>
          <rPr>
            <sz val="9"/>
            <color indexed="81"/>
            <rFont val="Tahoma"/>
            <family val="2"/>
          </rPr>
          <t>Het in een perunage uitgedrukte totaalrendement op woningen in het betrokken boekjaar
als blijkend uit de IPD Nederlandse jaar Vastgoedindex met betrekking tot dat rendement</t>
        </r>
      </text>
    </comment>
  </commentList>
</comments>
</file>

<file path=xl/sharedStrings.xml><?xml version="1.0" encoding="utf-8"?>
<sst xmlns="http://schemas.openxmlformats.org/spreadsheetml/2006/main" count="65" uniqueCount="62">
  <si>
    <t>Marktwaarde DAEB</t>
  </si>
  <si>
    <t>Netto exploitatiekasstroom DAEB (geschoond)</t>
  </si>
  <si>
    <t>Leningen met borgstelling</t>
  </si>
  <si>
    <t>Ontvangen subsidies</t>
  </si>
  <si>
    <t>Genoten voordeel verwerving grond (DAEB)</t>
  </si>
  <si>
    <t>Jaarwinst DAEB (geschoond)</t>
  </si>
  <si>
    <t>Genoten voordeel</t>
  </si>
  <si>
    <t>Genoten voordeel borgstelling</t>
  </si>
  <si>
    <t>Direct rendement volgens IPD</t>
  </si>
  <si>
    <t>Netto exploitatiekasstroom DAEB (geschoond) + genoten voordeel</t>
  </si>
  <si>
    <t>Theoretisch rendement</t>
  </si>
  <si>
    <t>Verschil t.o.v. direct rendement IPD</t>
  </si>
  <si>
    <t>Aandeel verschil in theoretisch rendement</t>
  </si>
  <si>
    <t>Aandeel x Netto exploitatiekasstroom DAEB (geschoond)</t>
  </si>
  <si>
    <t>Netto exploitatiekasstroom DAEB</t>
  </si>
  <si>
    <t>Correctie rente uit financiering en belegging en deelnemingen</t>
  </si>
  <si>
    <t>Jaarwinst DAEB</t>
  </si>
  <si>
    <t>C</t>
  </si>
  <si>
    <t>Begrenzing 1 (Genoten voordeel)</t>
  </si>
  <si>
    <t>Begrenzing 2 (Netto exploitatiekasstroom DAEB)</t>
  </si>
  <si>
    <t>Jaarwinst DAEB (geschoond) + genoten voordeel</t>
  </si>
  <si>
    <t>Theoretish rendement</t>
  </si>
  <si>
    <t>Aandeel x Netto jaarwinst DAEB (geschoond)</t>
  </si>
  <si>
    <t>Begrenzing 2 (Jaarwinst DAEB)</t>
  </si>
  <si>
    <t>A</t>
  </si>
  <si>
    <t>B2</t>
  </si>
  <si>
    <t>B</t>
  </si>
  <si>
    <t>B3</t>
  </si>
  <si>
    <t>C1</t>
  </si>
  <si>
    <t>C2</t>
  </si>
  <si>
    <t>D1</t>
  </si>
  <si>
    <t>D2</t>
  </si>
  <si>
    <t>D</t>
  </si>
  <si>
    <t>E</t>
  </si>
  <si>
    <t>G (=C+B)</t>
  </si>
  <si>
    <t>H (=G/E)</t>
  </si>
  <si>
    <t>K (=JxC)</t>
  </si>
  <si>
    <t>L</t>
  </si>
  <si>
    <t>M</t>
  </si>
  <si>
    <t>N (= minimum K, L, M)</t>
  </si>
  <si>
    <t>P (=O/E)</t>
  </si>
  <si>
    <t>S (=RxD)</t>
  </si>
  <si>
    <t>T</t>
  </si>
  <si>
    <t>U</t>
  </si>
  <si>
    <t>V (= minimum S, T, U)</t>
  </si>
  <si>
    <t>Overcompensatie boekjaar (basisvariant)</t>
  </si>
  <si>
    <t>Overcompensatie boekjaar (alternatieve variant)</t>
  </si>
  <si>
    <t>B1 (=Ax0,7%)</t>
  </si>
  <si>
    <t>Berekening (verondersteld) genoten voordeel over het boekjaar (uitgangspunten)</t>
  </si>
  <si>
    <r>
      <t xml:space="preserve">Berekening overcompensatie Basisvariant </t>
    </r>
    <r>
      <rPr>
        <b/>
        <sz val="8"/>
        <color theme="2"/>
        <rFont val="Calibri"/>
        <family val="2"/>
        <scheme val="minor"/>
      </rPr>
      <t>(gebaseerd op netto exploitatiekasstroom DAEB)</t>
    </r>
  </si>
  <si>
    <r>
      <t xml:space="preserve">Berekening overcompensatie Alternatieve variant </t>
    </r>
    <r>
      <rPr>
        <b/>
        <sz val="8"/>
        <color theme="2"/>
        <rFont val="Calibri"/>
        <family val="2"/>
        <scheme val="minor"/>
      </rPr>
      <t>(gebaseerd op jaarwinst DAEB)</t>
    </r>
  </si>
  <si>
    <t>Totaal rendement volgens IPD</t>
  </si>
  <si>
    <t>O (=D+B1)</t>
  </si>
  <si>
    <t>Verschil t.o.v. totaal rendement IPD</t>
  </si>
  <si>
    <t>F1</t>
  </si>
  <si>
    <t>F2</t>
  </si>
  <si>
    <t>Q (=P-F2)</t>
  </si>
  <si>
    <t>I (=H-F1)</t>
  </si>
  <si>
    <t>Deze variant wordt in een later stadium aan het model toegevoegd</t>
  </si>
  <si>
    <r>
      <t xml:space="preserve">Berekening overcompensatie Alternatief 2 </t>
    </r>
    <r>
      <rPr>
        <b/>
        <sz val="8"/>
        <color theme="2"/>
        <rFont val="Calibri"/>
        <family val="2"/>
        <scheme val="minor"/>
      </rPr>
      <t>(gebaseerd op gem.marktwaarde sector)</t>
    </r>
  </si>
  <si>
    <t>J (=I/H)</t>
  </si>
  <si>
    <t>R (=Q/P)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</si>
</sst>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b/>
      <sz val="11"/>
      <color theme="3"/>
      <name val="Calibri"/>
      <family val="2"/>
      <scheme val="minor"/>
    </font>
    <font>
      <b/>
      <sz val="11"/>
      <color theme="1"/>
      <name val="Calibri"/>
      <family val="2"/>
      <scheme val="minor"/>
    </font>
    <font>
      <sz val="9"/>
      <color indexed="81"/>
      <name val="Tahoma"/>
      <family val="2"/>
    </font>
    <font>
      <b/>
      <sz val="14"/>
      <color theme="2"/>
      <name val="Calibri"/>
      <family val="2"/>
      <scheme val="minor"/>
    </font>
    <font>
      <sz val="11"/>
      <color theme="2"/>
      <name val="Calibri"/>
      <family val="2"/>
      <scheme val="minor"/>
    </font>
    <font>
      <b/>
      <sz val="8"/>
      <color theme="2"/>
      <name val="Calibri"/>
      <family val="2"/>
      <scheme val="minor"/>
    </font>
  </fonts>
  <fills count="5">
    <fill>
      <patternFill patternType="none"/>
    </fill>
    <fill>
      <patternFill patternType="gray125"/>
    </fill>
    <fill>
      <patternFill patternType="solid">
        <fgColor theme="3" tint="0.59999389629810485"/>
        <bgColor indexed="64"/>
      </patternFill>
    </fill>
    <fill>
      <patternFill patternType="solid">
        <fgColor theme="4" tint="0.39997558519241921"/>
        <bgColor indexed="64"/>
      </patternFill>
    </fill>
    <fill>
      <patternFill patternType="solid">
        <fgColor theme="3" tint="-0.249977111117893"/>
        <bgColor indexed="64"/>
      </patternFill>
    </fill>
  </fills>
  <borders count="12">
    <border>
      <left/>
      <right/>
      <top/>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31">
    <xf numFmtId="0" fontId="0" fillId="0" borderId="0" xfId="0"/>
    <xf numFmtId="3" fontId="0" fillId="0" borderId="0" xfId="0" applyNumberFormat="1"/>
    <xf numFmtId="164" fontId="0" fillId="0" borderId="0" xfId="0" applyNumberFormat="1"/>
    <xf numFmtId="3" fontId="0" fillId="0" borderId="1" xfId="0" applyNumberFormat="1" applyBorder="1"/>
    <xf numFmtId="3" fontId="0" fillId="0" borderId="0" xfId="0" applyNumberFormat="1" applyBorder="1"/>
    <xf numFmtId="3" fontId="1" fillId="0" borderId="0" xfId="0" applyNumberFormat="1" applyFont="1" applyBorder="1" applyProtection="1">
      <protection locked="0"/>
    </xf>
    <xf numFmtId="0" fontId="4" fillId="4" borderId="2" xfId="0" applyFont="1" applyFill="1" applyBorder="1"/>
    <xf numFmtId="164" fontId="0" fillId="4" borderId="3" xfId="0" applyNumberFormat="1" applyFill="1" applyBorder="1"/>
    <xf numFmtId="0" fontId="0" fillId="4" borderId="4" xfId="0" applyFill="1" applyBorder="1"/>
    <xf numFmtId="0" fontId="0" fillId="0" borderId="5" xfId="0" applyBorder="1"/>
    <xf numFmtId="0" fontId="0" fillId="0" borderId="6" xfId="0" applyBorder="1"/>
    <xf numFmtId="0" fontId="2" fillId="0" borderId="6" xfId="0" quotePrefix="1" applyFont="1" applyBorder="1"/>
    <xf numFmtId="10" fontId="0" fillId="0" borderId="0" xfId="0" applyNumberFormat="1" applyBorder="1"/>
    <xf numFmtId="0" fontId="2" fillId="0" borderId="6" xfId="0" applyFont="1" applyBorder="1"/>
    <xf numFmtId="3" fontId="5" fillId="4" borderId="3" xfId="0" applyNumberFormat="1" applyFont="1" applyFill="1" applyBorder="1"/>
    <xf numFmtId="0" fontId="0" fillId="0" borderId="6" xfId="0" quotePrefix="1" applyBorder="1"/>
    <xf numFmtId="0" fontId="0" fillId="0" borderId="10" xfId="0" applyBorder="1"/>
    <xf numFmtId="0" fontId="0" fillId="0" borderId="6" xfId="0" applyBorder="1" applyAlignment="1">
      <alignment wrapText="1"/>
    </xf>
    <xf numFmtId="0" fontId="2" fillId="0" borderId="6" xfId="0" applyFont="1" applyBorder="1" applyAlignment="1">
      <alignment wrapText="1"/>
    </xf>
    <xf numFmtId="0" fontId="2" fillId="0" borderId="6" xfId="0" applyFont="1" applyBorder="1" applyAlignment="1"/>
    <xf numFmtId="0" fontId="0" fillId="0" borderId="6" xfId="0" applyBorder="1" applyAlignment="1"/>
    <xf numFmtId="0" fontId="0" fillId="0" borderId="7" xfId="0" applyBorder="1"/>
    <xf numFmtId="164" fontId="1" fillId="0" borderId="8" xfId="0" applyNumberFormat="1" applyFont="1" applyBorder="1" applyProtection="1">
      <protection locked="0"/>
    </xf>
    <xf numFmtId="0" fontId="2" fillId="0" borderId="9" xfId="0" applyFont="1" applyBorder="1"/>
    <xf numFmtId="3" fontId="0" fillId="4" borderId="3" xfId="0" applyNumberFormat="1" applyFill="1" applyBorder="1"/>
    <xf numFmtId="0" fontId="0" fillId="3" borderId="10" xfId="0" applyFill="1" applyBorder="1"/>
    <xf numFmtId="3" fontId="0" fillId="3" borderId="1" xfId="0" applyNumberFormat="1" applyFill="1" applyBorder="1"/>
    <xf numFmtId="0" fontId="2" fillId="2" borderId="11" xfId="0" applyFont="1" applyFill="1" applyBorder="1"/>
    <xf numFmtId="164" fontId="1" fillId="0" borderId="0" xfId="0" applyNumberFormat="1" applyFont="1" applyBorder="1" applyProtection="1">
      <protection locked="0"/>
    </xf>
    <xf numFmtId="3" fontId="0" fillId="0" borderId="8" xfId="0" applyNumberFormat="1" applyBorder="1"/>
    <xf numFmtId="0" fontId="0" fillId="0" borderId="9" xfId="0" applyBorder="1"/>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1085849</xdr:colOff>
      <xdr:row>0</xdr:row>
      <xdr:rowOff>0</xdr:rowOff>
    </xdr:from>
    <xdr:to>
      <xdr:col>3</xdr:col>
      <xdr:colOff>1384299</xdr:colOff>
      <xdr:row>0</xdr:row>
      <xdr:rowOff>326916</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10199" y="0"/>
          <a:ext cx="1546225" cy="326916"/>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D52"/>
  <sheetViews>
    <sheetView showGridLines="0" showRowColHeaders="0" tabSelected="1" workbookViewId="0">
      <selection activeCell="C4" sqref="C4"/>
    </sheetView>
  </sheetViews>
  <sheetFormatPr defaultRowHeight="15" x14ac:dyDescent="0.25"/>
  <cols>
    <col min="1" max="1" width="2.85546875" customWidth="1"/>
    <col min="2" max="2" width="62" customWidth="1"/>
    <col min="3" max="3" width="18.7109375" style="1" customWidth="1"/>
    <col min="4" max="4" width="20.85546875" customWidth="1"/>
    <col min="5" max="5" width="2.85546875" customWidth="1"/>
  </cols>
  <sheetData>
    <row r="1" spans="2:4" ht="27" customHeight="1" thickBot="1" x14ac:dyDescent="0.3"/>
    <row r="2" spans="2:4" ht="18.75" x14ac:dyDescent="0.3">
      <c r="B2" s="6" t="s">
        <v>48</v>
      </c>
      <c r="C2" s="14"/>
      <c r="D2" s="8"/>
    </row>
    <row r="3" spans="2:4" x14ac:dyDescent="0.25">
      <c r="B3" s="9"/>
      <c r="C3" s="4"/>
      <c r="D3" s="10"/>
    </row>
    <row r="4" spans="2:4" x14ac:dyDescent="0.25">
      <c r="B4" s="9" t="s">
        <v>2</v>
      </c>
      <c r="C4" s="5">
        <v>150000000</v>
      </c>
      <c r="D4" s="13" t="s">
        <v>24</v>
      </c>
    </row>
    <row r="5" spans="2:4" x14ac:dyDescent="0.25">
      <c r="B5" s="9"/>
      <c r="C5" s="4"/>
      <c r="D5" s="10"/>
    </row>
    <row r="6" spans="2:4" x14ac:dyDescent="0.25">
      <c r="B6" s="9" t="s">
        <v>7</v>
      </c>
      <c r="C6" s="4">
        <f>0.7%*C4</f>
        <v>1050000</v>
      </c>
      <c r="D6" s="15" t="s">
        <v>47</v>
      </c>
    </row>
    <row r="7" spans="2:4" x14ac:dyDescent="0.25">
      <c r="B7" s="9" t="s">
        <v>3</v>
      </c>
      <c r="C7" s="5">
        <v>100000</v>
      </c>
      <c r="D7" s="10" t="s">
        <v>25</v>
      </c>
    </row>
    <row r="8" spans="2:4" x14ac:dyDescent="0.25">
      <c r="B8" s="9" t="s">
        <v>4</v>
      </c>
      <c r="C8" s="5">
        <v>300000</v>
      </c>
      <c r="D8" s="10" t="s">
        <v>27</v>
      </c>
    </row>
    <row r="9" spans="2:4" ht="15.75" thickBot="1" x14ac:dyDescent="0.3">
      <c r="B9" s="16" t="s">
        <v>6</v>
      </c>
      <c r="C9" s="3">
        <f>SUM(C6:C8)</f>
        <v>1450000</v>
      </c>
      <c r="D9" s="13" t="s">
        <v>26</v>
      </c>
    </row>
    <row r="10" spans="2:4" x14ac:dyDescent="0.25">
      <c r="B10" s="9"/>
      <c r="C10" s="4"/>
      <c r="D10" s="10"/>
    </row>
    <row r="11" spans="2:4" x14ac:dyDescent="0.25">
      <c r="B11" s="9" t="s">
        <v>14</v>
      </c>
      <c r="C11" s="5">
        <v>6500000</v>
      </c>
      <c r="D11" s="10" t="s">
        <v>28</v>
      </c>
    </row>
    <row r="12" spans="2:4" ht="15" customHeight="1" x14ac:dyDescent="0.25">
      <c r="B12" s="9" t="s">
        <v>15</v>
      </c>
      <c r="C12" s="5">
        <v>-7500000</v>
      </c>
      <c r="D12" s="17" t="s">
        <v>29</v>
      </c>
    </row>
    <row r="13" spans="2:4" ht="15" customHeight="1" thickBot="1" x14ac:dyDescent="0.3">
      <c r="B13" s="16" t="s">
        <v>1</v>
      </c>
      <c r="C13" s="3">
        <f>C11-C12</f>
        <v>14000000</v>
      </c>
      <c r="D13" s="18" t="s">
        <v>17</v>
      </c>
    </row>
    <row r="14" spans="2:4" x14ac:dyDescent="0.25">
      <c r="B14" s="9"/>
      <c r="C14" s="4"/>
      <c r="D14" s="10"/>
    </row>
    <row r="15" spans="2:4" x14ac:dyDescent="0.25">
      <c r="B15" s="9" t="s">
        <v>16</v>
      </c>
      <c r="C15" s="5">
        <v>8000000</v>
      </c>
      <c r="D15" s="10" t="s">
        <v>30</v>
      </c>
    </row>
    <row r="16" spans="2:4" x14ac:dyDescent="0.25">
      <c r="B16" s="9" t="s">
        <v>15</v>
      </c>
      <c r="C16" s="5">
        <v>-7500000</v>
      </c>
      <c r="D16" s="10" t="s">
        <v>31</v>
      </c>
    </row>
    <row r="17" spans="2:4" ht="15" customHeight="1" thickBot="1" x14ac:dyDescent="0.3">
      <c r="B17" s="16" t="s">
        <v>5</v>
      </c>
      <c r="C17" s="3">
        <f>C15-C16</f>
        <v>15500000</v>
      </c>
      <c r="D17" s="19" t="s">
        <v>32</v>
      </c>
    </row>
    <row r="18" spans="2:4" ht="15" customHeight="1" x14ac:dyDescent="0.25">
      <c r="B18" s="9"/>
      <c r="C18" s="4"/>
      <c r="D18" s="20"/>
    </row>
    <row r="19" spans="2:4" x14ac:dyDescent="0.25">
      <c r="B19" s="9" t="s">
        <v>0</v>
      </c>
      <c r="C19" s="5">
        <v>400000000</v>
      </c>
      <c r="D19" s="13" t="s">
        <v>33</v>
      </c>
    </row>
    <row r="20" spans="2:4" x14ac:dyDescent="0.25">
      <c r="B20" s="9" t="s">
        <v>8</v>
      </c>
      <c r="C20" s="28">
        <v>4.7E-2</v>
      </c>
      <c r="D20" s="13" t="s">
        <v>54</v>
      </c>
    </row>
    <row r="21" spans="2:4" ht="15.75" thickBot="1" x14ac:dyDescent="0.3">
      <c r="B21" s="21" t="s">
        <v>51</v>
      </c>
      <c r="C21" s="22">
        <v>5.0999999999999997E-2</v>
      </c>
      <c r="D21" s="23" t="s">
        <v>55</v>
      </c>
    </row>
    <row r="22" spans="2:4" ht="15.75" thickBot="1" x14ac:dyDescent="0.3">
      <c r="C22" s="2"/>
    </row>
    <row r="23" spans="2:4" ht="18.75" x14ac:dyDescent="0.3">
      <c r="B23" s="6" t="s">
        <v>49</v>
      </c>
      <c r="C23" s="7"/>
      <c r="D23" s="8"/>
    </row>
    <row r="24" spans="2:4" x14ac:dyDescent="0.25">
      <c r="B24" s="9"/>
      <c r="C24" s="4"/>
      <c r="D24" s="10"/>
    </row>
    <row r="25" spans="2:4" x14ac:dyDescent="0.25">
      <c r="B25" s="9" t="s">
        <v>9</v>
      </c>
      <c r="C25" s="4">
        <f>(C13+C9)</f>
        <v>15450000</v>
      </c>
      <c r="D25" s="11" t="s">
        <v>34</v>
      </c>
    </row>
    <row r="26" spans="2:4" x14ac:dyDescent="0.25">
      <c r="B26" s="9" t="s">
        <v>10</v>
      </c>
      <c r="C26" s="12">
        <f>C25/C19</f>
        <v>3.8625E-2</v>
      </c>
      <c r="D26" s="13" t="s">
        <v>35</v>
      </c>
    </row>
    <row r="27" spans="2:4" x14ac:dyDescent="0.25">
      <c r="B27" s="9" t="s">
        <v>11</v>
      </c>
      <c r="C27" s="12">
        <f>C26-C20</f>
        <v>-8.3750000000000005E-3</v>
      </c>
      <c r="D27" s="13" t="s">
        <v>57</v>
      </c>
    </row>
    <row r="28" spans="2:4" x14ac:dyDescent="0.25">
      <c r="B28" s="9" t="s">
        <v>12</v>
      </c>
      <c r="C28" s="12">
        <f>C27/C26</f>
        <v>-0.2168284789644013</v>
      </c>
      <c r="D28" s="13" t="s">
        <v>60</v>
      </c>
    </row>
    <row r="29" spans="2:4" x14ac:dyDescent="0.25">
      <c r="B29" s="9"/>
      <c r="C29" s="12"/>
      <c r="D29" s="13"/>
    </row>
    <row r="30" spans="2:4" x14ac:dyDescent="0.25">
      <c r="B30" s="9" t="s">
        <v>13</v>
      </c>
      <c r="C30" s="4">
        <f>C28*C13</f>
        <v>-3035598.7055016183</v>
      </c>
      <c r="D30" s="13" t="s">
        <v>36</v>
      </c>
    </row>
    <row r="31" spans="2:4" x14ac:dyDescent="0.25">
      <c r="B31" s="9" t="s">
        <v>18</v>
      </c>
      <c r="C31" s="4">
        <f>C9</f>
        <v>1450000</v>
      </c>
      <c r="D31" s="13" t="s">
        <v>37</v>
      </c>
    </row>
    <row r="32" spans="2:4" x14ac:dyDescent="0.25">
      <c r="B32" s="9" t="s">
        <v>19</v>
      </c>
      <c r="C32" s="4">
        <f>C11</f>
        <v>6500000</v>
      </c>
      <c r="D32" s="13" t="s">
        <v>38</v>
      </c>
    </row>
    <row r="33" spans="2:4" x14ac:dyDescent="0.25">
      <c r="B33" s="9"/>
      <c r="C33" s="4"/>
      <c r="D33" s="10"/>
    </row>
    <row r="34" spans="2:4" ht="15.75" thickBot="1" x14ac:dyDescent="0.3">
      <c r="B34" s="25" t="s">
        <v>45</v>
      </c>
      <c r="C34" s="26">
        <f>MIN(C30:C32)</f>
        <v>-3035598.7055016183</v>
      </c>
      <c r="D34" s="27" t="s">
        <v>39</v>
      </c>
    </row>
    <row r="35" spans="2:4" ht="15.75" thickBot="1" x14ac:dyDescent="0.3"/>
    <row r="36" spans="2:4" ht="18.75" x14ac:dyDescent="0.3">
      <c r="B36" s="6" t="s">
        <v>50</v>
      </c>
      <c r="C36" s="24"/>
      <c r="D36" s="8"/>
    </row>
    <row r="37" spans="2:4" x14ac:dyDescent="0.25">
      <c r="B37" s="9"/>
      <c r="C37" s="4"/>
      <c r="D37" s="10"/>
    </row>
    <row r="38" spans="2:4" x14ac:dyDescent="0.25">
      <c r="B38" s="9" t="s">
        <v>20</v>
      </c>
      <c r="C38" s="4">
        <f>C17+C6</f>
        <v>16550000</v>
      </c>
      <c r="D38" s="13" t="s">
        <v>52</v>
      </c>
    </row>
    <row r="39" spans="2:4" x14ac:dyDescent="0.25">
      <c r="B39" s="9" t="s">
        <v>21</v>
      </c>
      <c r="C39" s="12">
        <f>C38/C19</f>
        <v>4.1375000000000002E-2</v>
      </c>
      <c r="D39" s="13" t="s">
        <v>40</v>
      </c>
    </row>
    <row r="40" spans="2:4" x14ac:dyDescent="0.25">
      <c r="B40" s="9" t="s">
        <v>53</v>
      </c>
      <c r="C40" s="12">
        <f>C39-C21</f>
        <v>-9.6249999999999947E-3</v>
      </c>
      <c r="D40" s="13" t="s">
        <v>56</v>
      </c>
    </row>
    <row r="41" spans="2:4" x14ac:dyDescent="0.25">
      <c r="B41" s="9" t="s">
        <v>12</v>
      </c>
      <c r="C41" s="12">
        <f>C40/C39</f>
        <v>-0.23262839879154065</v>
      </c>
      <c r="D41" s="13" t="s">
        <v>61</v>
      </c>
    </row>
    <row r="42" spans="2:4" x14ac:dyDescent="0.25">
      <c r="B42" s="9"/>
      <c r="C42" s="4"/>
      <c r="D42" s="10"/>
    </row>
    <row r="43" spans="2:4" x14ac:dyDescent="0.25">
      <c r="B43" s="9" t="s">
        <v>22</v>
      </c>
      <c r="C43" s="4">
        <f>C41*C17</f>
        <v>-3605740.1812688801</v>
      </c>
      <c r="D43" s="13" t="s">
        <v>41</v>
      </c>
    </row>
    <row r="44" spans="2:4" x14ac:dyDescent="0.25">
      <c r="B44" s="9" t="s">
        <v>18</v>
      </c>
      <c r="C44" s="4">
        <f>C9</f>
        <v>1450000</v>
      </c>
      <c r="D44" s="13" t="s">
        <v>42</v>
      </c>
    </row>
    <row r="45" spans="2:4" x14ac:dyDescent="0.25">
      <c r="B45" s="9" t="s">
        <v>23</v>
      </c>
      <c r="C45" s="4">
        <f>C15</f>
        <v>8000000</v>
      </c>
      <c r="D45" s="13" t="s">
        <v>43</v>
      </c>
    </row>
    <row r="46" spans="2:4" x14ac:dyDescent="0.25">
      <c r="B46" s="9"/>
      <c r="C46" s="4"/>
      <c r="D46" s="10"/>
    </row>
    <row r="47" spans="2:4" ht="15.75" thickBot="1" x14ac:dyDescent="0.3">
      <c r="B47" s="25" t="s">
        <v>46</v>
      </c>
      <c r="C47" s="26">
        <f>MIN(C43:C45)</f>
        <v>-3605740.1812688801</v>
      </c>
      <c r="D47" s="27" t="s">
        <v>44</v>
      </c>
    </row>
    <row r="48" spans="2:4" ht="15.75" thickBot="1" x14ac:dyDescent="0.3"/>
    <row r="49" spans="2:4" ht="18.75" x14ac:dyDescent="0.3">
      <c r="B49" s="6" t="s">
        <v>59</v>
      </c>
      <c r="C49" s="24"/>
      <c r="D49" s="8"/>
    </row>
    <row r="50" spans="2:4" x14ac:dyDescent="0.25">
      <c r="B50" s="9"/>
      <c r="C50" s="4"/>
      <c r="D50" s="10"/>
    </row>
    <row r="51" spans="2:4" x14ac:dyDescent="0.25">
      <c r="B51" s="9" t="s">
        <v>58</v>
      </c>
      <c r="C51" s="4"/>
      <c r="D51" s="10"/>
    </row>
    <row r="52" spans="2:4" ht="15.75" thickBot="1" x14ac:dyDescent="0.3">
      <c r="B52" s="21"/>
      <c r="C52" s="29"/>
      <c r="D52" s="30"/>
    </row>
  </sheetData>
  <sheetProtection algorithmName="SHA-512" hashValue="wrub4wIJQGbPudIT/NkLKKijrUcGrO9LkfOMQpnbz+1gXPwtm9sgFn7+VCCNRLmtDhIBiCPU0Il95XkxGIXQ3w==" saltValue="E73Q8cpdKMFiJfOcMKoogQ==" spinCount="100000" sheet="1" objects="1" scenarios="1" selectLockedCells="1"/>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Berekening overcompensatie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Erwin Beltman</dc:creator>
  <cp:lastModifiedBy>Erwin Beltman</cp:lastModifiedBy>
  <dcterms:created xsi:type="dcterms:W3CDTF">2015-06-20T06:55:50Z</dcterms:created>
  <dcterms:modified xsi:type="dcterms:W3CDTF">2016-12-08T07:47:00Z</dcterms:modified>
</cp:coreProperties>
</file>